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mages\Chip Filson\"/>
    </mc:Choice>
  </mc:AlternateContent>
  <xr:revisionPtr revIDLastSave="0" documentId="8_{D087F6A6-7ED9-490D-8989-5A00AB8ED05C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N17" i="1"/>
  <c r="M17" i="1"/>
  <c r="C14" i="1" l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C15" i="1"/>
  <c r="Q13" i="1"/>
  <c r="Q43" i="1" l="1"/>
  <c r="Q42" i="1"/>
  <c r="Q38" i="1"/>
  <c r="Q28" i="1"/>
  <c r="Q26" i="1"/>
  <c r="Q24" i="1"/>
  <c r="Q23" i="1"/>
  <c r="Q22" i="1"/>
  <c r="Q19" i="1"/>
  <c r="Q17" i="1"/>
  <c r="Q12" i="1"/>
  <c r="Q11" i="1"/>
  <c r="Q10" i="1"/>
  <c r="Q9" i="1"/>
  <c r="Q5" i="1"/>
  <c r="Q4" i="1"/>
  <c r="Q3" i="1"/>
  <c r="P28" i="1"/>
  <c r="P26" i="1"/>
  <c r="P13" i="1"/>
  <c r="P12" i="1"/>
  <c r="P11" i="1"/>
  <c r="P10" i="1"/>
  <c r="P9" i="1"/>
  <c r="P5" i="1"/>
  <c r="P4" i="1"/>
  <c r="P3" i="1"/>
  <c r="O43" i="1"/>
  <c r="O42" i="1"/>
  <c r="O28" i="1"/>
  <c r="O26" i="1"/>
  <c r="O13" i="1"/>
  <c r="O12" i="1"/>
  <c r="O11" i="1"/>
  <c r="O9" i="1"/>
  <c r="O3" i="1"/>
  <c r="Q27" i="1"/>
  <c r="M33" i="1"/>
  <c r="D43" i="1"/>
  <c r="E43" i="1"/>
  <c r="F43" i="1"/>
  <c r="G43" i="1"/>
  <c r="H43" i="1"/>
  <c r="I43" i="1"/>
  <c r="J43" i="1"/>
  <c r="K43" i="1"/>
  <c r="L43" i="1"/>
  <c r="M43" i="1"/>
  <c r="N43" i="1"/>
  <c r="C43" i="1"/>
  <c r="N44" i="1"/>
  <c r="M20" i="1"/>
  <c r="D11" i="1"/>
  <c r="E11" i="1"/>
  <c r="F11" i="1"/>
  <c r="G11" i="1"/>
  <c r="H11" i="1"/>
  <c r="I11" i="1"/>
  <c r="J11" i="1"/>
  <c r="K11" i="1"/>
  <c r="L11" i="1"/>
  <c r="M11" i="1"/>
  <c r="C11" i="1"/>
  <c r="N11" i="1"/>
  <c r="N41" i="1" s="1"/>
  <c r="D28" i="1"/>
  <c r="E28" i="1"/>
  <c r="F28" i="1"/>
  <c r="G28" i="1"/>
  <c r="G13" i="1" s="1"/>
  <c r="H28" i="1"/>
  <c r="I28" i="1"/>
  <c r="J28" i="1"/>
  <c r="J13" i="1" s="1"/>
  <c r="K28" i="1"/>
  <c r="K13" i="1" s="1"/>
  <c r="L28" i="1"/>
  <c r="M28" i="1"/>
  <c r="N28" i="1"/>
  <c r="M35" i="1" s="1"/>
  <c r="E13" i="1"/>
  <c r="I13" i="1"/>
  <c r="M13" i="1"/>
  <c r="C28" i="1"/>
  <c r="C13" i="1"/>
  <c r="D13" i="1"/>
  <c r="F13" i="1"/>
  <c r="H13" i="1"/>
  <c r="L13" i="1"/>
  <c r="N6" i="1"/>
  <c r="C44" i="1" l="1"/>
  <c r="D44" i="1"/>
  <c r="E44" i="1"/>
  <c r="F44" i="1"/>
  <c r="G44" i="1"/>
  <c r="H44" i="1"/>
  <c r="I44" i="1"/>
  <c r="J44" i="1"/>
  <c r="K44" i="1"/>
  <c r="L44" i="1"/>
  <c r="M44" i="1"/>
  <c r="C41" i="1"/>
  <c r="D41" i="1"/>
  <c r="E41" i="1"/>
  <c r="F41" i="1"/>
  <c r="G41" i="1"/>
  <c r="H41" i="1"/>
  <c r="I41" i="1"/>
  <c r="J41" i="1"/>
  <c r="K41" i="1"/>
  <c r="L41" i="1"/>
  <c r="M41" i="1"/>
  <c r="C36" i="1"/>
  <c r="D36" i="1"/>
  <c r="E36" i="1"/>
  <c r="F36" i="1"/>
  <c r="G36" i="1"/>
  <c r="H36" i="1"/>
  <c r="I36" i="1"/>
  <c r="J36" i="1"/>
  <c r="K36" i="1"/>
  <c r="L36" i="1"/>
  <c r="M36" i="1"/>
  <c r="L35" i="1"/>
  <c r="C34" i="1"/>
  <c r="D34" i="1"/>
  <c r="E34" i="1"/>
  <c r="F34" i="1"/>
  <c r="G34" i="1"/>
  <c r="H34" i="1"/>
  <c r="I34" i="1"/>
  <c r="J34" i="1"/>
  <c r="K34" i="1"/>
  <c r="L34" i="1"/>
  <c r="M34" i="1"/>
  <c r="L33" i="1"/>
  <c r="M6" i="1" l="1"/>
  <c r="P44" i="1" l="1"/>
  <c r="M30" i="1"/>
  <c r="C33" i="1" l="1"/>
  <c r="D33" i="1"/>
  <c r="E33" i="1"/>
  <c r="F33" i="1"/>
  <c r="G33" i="1"/>
  <c r="H33" i="1"/>
  <c r="I33" i="1"/>
  <c r="J33" i="1"/>
  <c r="K33" i="1"/>
  <c r="C35" i="1"/>
  <c r="D35" i="1"/>
  <c r="E35" i="1"/>
  <c r="F35" i="1"/>
  <c r="G35" i="1"/>
  <c r="H35" i="1"/>
  <c r="I35" i="1"/>
  <c r="J35" i="1"/>
  <c r="K35" i="1"/>
  <c r="C17" i="1" l="1"/>
  <c r="D17" i="1"/>
  <c r="D20" i="1" s="1"/>
  <c r="D30" i="1" s="1"/>
  <c r="E17" i="1"/>
  <c r="E20" i="1" s="1"/>
  <c r="E30" i="1" s="1"/>
  <c r="F17" i="1"/>
  <c r="F20" i="1" s="1"/>
  <c r="F30" i="1" s="1"/>
  <c r="G17" i="1"/>
  <c r="G20" i="1" s="1"/>
  <c r="G30" i="1" s="1"/>
  <c r="H17" i="1"/>
  <c r="H20" i="1" s="1"/>
  <c r="H30" i="1" s="1"/>
  <c r="I17" i="1"/>
  <c r="I20" i="1" s="1"/>
  <c r="I30" i="1" s="1"/>
  <c r="J17" i="1"/>
  <c r="J20" i="1" s="1"/>
  <c r="J30" i="1" s="1"/>
  <c r="K17" i="1"/>
  <c r="K20" i="1" s="1"/>
  <c r="K30" i="1" s="1"/>
  <c r="L17" i="1"/>
  <c r="L20" i="1" s="1"/>
  <c r="L30" i="1" s="1"/>
  <c r="C20" i="1" l="1"/>
  <c r="L6" i="1"/>
  <c r="C30" i="1" l="1"/>
  <c r="K6" i="1"/>
  <c r="J6" i="1"/>
  <c r="I6" i="1"/>
  <c r="H6" i="1"/>
  <c r="G6" i="1"/>
  <c r="F6" i="1"/>
  <c r="E6" i="1"/>
  <c r="D6" i="1"/>
  <c r="C6" i="1"/>
  <c r="N34" i="1" l="1"/>
  <c r="N36" i="1"/>
  <c r="N13" i="1"/>
  <c r="N30" i="1" l="1"/>
  <c r="Q30" i="1" s="1"/>
  <c r="N20" i="1"/>
  <c r="Q20" i="1" s="1"/>
</calcChain>
</file>

<file path=xl/sharedStrings.xml><?xml version="1.0" encoding="utf-8"?>
<sst xmlns="http://schemas.openxmlformats.org/spreadsheetml/2006/main" count="126" uniqueCount="50">
  <si>
    <t> </t>
  </si>
  <si>
    <t>Insured Shares at Year-End</t>
  </si>
  <si>
    <t>Loss Reserve Balance at Year-End</t>
  </si>
  <si>
    <t>Amount of Reserve for General Losses</t>
  </si>
  <si>
    <t>Operating Income Statement</t>
  </si>
  <si>
    <t>Investment Income</t>
  </si>
  <si>
    <t>Other Income</t>
  </si>
  <si>
    <t>Total Income</t>
  </si>
  <si>
    <t>Operating Expense</t>
  </si>
  <si>
    <t>Net Cash Losses *</t>
  </si>
  <si>
    <t>"Cash" Operating Results Before Premium and Reserve Adjustments</t>
  </si>
  <si>
    <t>Cash Premium</t>
  </si>
  <si>
    <t>Operating Results After Premium (Cash) But Before Provision Expense</t>
  </si>
  <si>
    <t>Gross Cash Paid Losses *</t>
  </si>
  <si>
    <t>Less: Recoveries *</t>
  </si>
  <si>
    <t>Cash Operating Results - Audited Net Income **</t>
  </si>
  <si>
    <t>Ratio Analysis</t>
  </si>
  <si>
    <t>N/A</t>
  </si>
  <si>
    <t>$ Transferred to TCCUSF: $ Exceeding 1.3%</t>
  </si>
  <si>
    <t>Percent Overhead Transfer Rate to NCUSIF</t>
  </si>
  <si>
    <t>Opex/Total Income (Exclude Provision &amp; Loan Losses)</t>
  </si>
  <si>
    <t>$ Overhead Charged</t>
  </si>
  <si>
    <t>Total NCUSIF Operating Expense</t>
  </si>
  <si>
    <t>** Results: Positive = Cash &gt; Audit; Negative = Cash &lt; Audit Results</t>
  </si>
  <si>
    <t>$ Overhead Charged/ Total NCUSIF Operating Expense</t>
  </si>
  <si>
    <t xml:space="preserve">Amount of Reserve for General Losses/Loss Reserve Balance at Year-End
</t>
  </si>
  <si>
    <t>CAGR</t>
  </si>
  <si>
    <t>Totals</t>
  </si>
  <si>
    <t>Loss</t>
  </si>
  <si>
    <t>Averages</t>
  </si>
  <si>
    <t>NOL at Year End</t>
  </si>
  <si>
    <t>AUDITED Net Income Including All Provision Adjustments</t>
  </si>
  <si>
    <t>NM</t>
  </si>
  <si>
    <t>1.46***</t>
  </si>
  <si>
    <t>*** $735.7 million dividend distribution in FY18 included in 1.46</t>
  </si>
  <si>
    <r>
      <t>Provision Expense</t>
    </r>
    <r>
      <rPr>
        <sz val="10"/>
        <color rgb="FFFF0000"/>
        <rFont val="Calibri"/>
        <family val="2"/>
        <scheme val="minor"/>
      </rPr>
      <t xml:space="preserve"> (reduction)</t>
    </r>
  </si>
  <si>
    <r>
      <t xml:space="preserve">Other Non-Cash AME Provision Adjustment </t>
    </r>
    <r>
      <rPr>
        <sz val="10"/>
        <color rgb="FFFF0000"/>
        <rFont val="Calibri"/>
        <family val="2"/>
        <scheme val="minor"/>
      </rPr>
      <t>(reduction)</t>
    </r>
  </si>
  <si>
    <t>Loss Reserve as a % of Following Year Net Cash Losses</t>
  </si>
  <si>
    <t>Following Year Net Cash Losses as a % of Loss Reserve</t>
  </si>
  <si>
    <t>Net Cash Losses as a % of Loss Provision</t>
  </si>
  <si>
    <t>Loss Provision as a % of Current Year Net Cash Losses</t>
  </si>
  <si>
    <t>* Net Cash Losses is calculated by subtracting Recoveries from Gross Cash Paid Losses</t>
  </si>
  <si>
    <t>83.79% num</t>
  </si>
  <si>
    <t>28.29% num</t>
  </si>
  <si>
    <t>1094.41% num</t>
  </si>
  <si>
    <t>62.01% num</t>
  </si>
  <si>
    <t>63.38% num</t>
  </si>
  <si>
    <t>Historical Actual Loss Rate on Insured Shares (bps)</t>
  </si>
  <si>
    <t xml:space="preserve">Same Year Actual Loss Rate on Insured Shares (bps) </t>
  </si>
  <si>
    <r>
      <t>NCUSIF Audit Summaries 2008-2019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(12-Years)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</si>
</sst>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#,##0.0%;\(#,##0.0%\)\ "/>
    <numFmt numFmtId="166" formatCode="0.0000%"/>
    <numFmt numFmtId="167" formatCode="0.00000%"/>
    <numFmt numFmtId="168" formatCode="0.00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top"/>
    </xf>
    <xf numFmtId="8" fontId="0" fillId="0" borderId="0" xfId="0" applyNumberFormat="1"/>
    <xf numFmtId="0" fontId="1" fillId="0" borderId="0" xfId="0" applyFont="1"/>
    <xf numFmtId="9" fontId="0" fillId="0" borderId="0" xfId="1" applyNumberFormat="1" applyFont="1"/>
    <xf numFmtId="10" fontId="0" fillId="0" borderId="0" xfId="1" applyNumberFormat="1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8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49" fontId="5" fillId="0" borderId="1" xfId="0" applyNumberFormat="1" applyFont="1" applyBorder="1"/>
    <xf numFmtId="0" fontId="8" fillId="0" borderId="0" xfId="0" applyFont="1"/>
    <xf numFmtId="0" fontId="0" fillId="0" borderId="0" xfId="0" applyAlignment="1">
      <alignment wrapText="1"/>
    </xf>
    <xf numFmtId="0" fontId="5" fillId="0" borderId="3" xfId="0" applyFont="1" applyBorder="1"/>
    <xf numFmtId="0" fontId="4" fillId="0" borderId="3" xfId="0" applyFont="1" applyBorder="1"/>
    <xf numFmtId="0" fontId="5" fillId="0" borderId="7" xfId="0" applyFont="1" applyBorder="1"/>
    <xf numFmtId="0" fontId="5" fillId="0" borderId="0" xfId="0" applyFont="1" applyBorder="1"/>
    <xf numFmtId="0" fontId="4" fillId="0" borderId="0" xfId="0" applyFont="1" applyBorder="1"/>
    <xf numFmtId="0" fontId="5" fillId="0" borderId="8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" xfId="0" applyFont="1" applyBorder="1" applyAlignment="1">
      <alignment vertical="top" wrapText="1"/>
    </xf>
    <xf numFmtId="8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8" fontId="5" fillId="2" borderId="1" xfId="0" applyNumberFormat="1" applyFont="1" applyFill="1" applyBorder="1" applyAlignment="1">
      <alignment wrapText="1"/>
    </xf>
    <xf numFmtId="10" fontId="5" fillId="3" borderId="1" xfId="1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8" fontId="7" fillId="0" borderId="1" xfId="0" applyNumberFormat="1" applyFont="1" applyBorder="1" applyAlignment="1">
      <alignment wrapText="1"/>
    </xf>
    <xf numFmtId="8" fontId="5" fillId="3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horizontal="right" wrapText="1"/>
    </xf>
    <xf numFmtId="10" fontId="9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6" fontId="5" fillId="2" borderId="1" xfId="0" applyNumberFormat="1" applyFont="1" applyFill="1" applyBorder="1" applyAlignment="1">
      <alignment wrapText="1"/>
    </xf>
    <xf numFmtId="6" fontId="5" fillId="2" borderId="1" xfId="0" applyNumberFormat="1" applyFont="1" applyFill="1" applyBorder="1" applyAlignment="1">
      <alignment horizontal="right" wrapText="1"/>
    </xf>
    <xf numFmtId="10" fontId="5" fillId="2" borderId="1" xfId="0" applyNumberFormat="1" applyFont="1" applyFill="1" applyBorder="1" applyAlignment="1">
      <alignment wrapText="1"/>
    </xf>
    <xf numFmtId="10" fontId="5" fillId="3" borderId="1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3" fillId="4" borderId="1" xfId="0" applyFont="1" applyFill="1" applyBorder="1" applyAlignment="1">
      <alignment horizontal="right" wrapText="1"/>
    </xf>
    <xf numFmtId="10" fontId="5" fillId="4" borderId="1" xfId="0" applyNumberFormat="1" applyFont="1" applyFill="1" applyBorder="1"/>
    <xf numFmtId="8" fontId="5" fillId="4" borderId="1" xfId="0" applyNumberFormat="1" applyFont="1" applyFill="1" applyBorder="1"/>
    <xf numFmtId="10" fontId="5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8" fontId="5" fillId="4" borderId="1" xfId="0" applyNumberFormat="1" applyFont="1" applyFill="1" applyBorder="1" applyAlignment="1">
      <alignment wrapText="1"/>
    </xf>
    <xf numFmtId="8" fontId="7" fillId="4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/>
    <xf numFmtId="2" fontId="5" fillId="4" borderId="1" xfId="0" applyNumberFormat="1" applyFont="1" applyFill="1" applyBorder="1"/>
    <xf numFmtId="165" fontId="9" fillId="4" borderId="1" xfId="0" applyNumberFormat="1" applyFont="1" applyFill="1" applyBorder="1" applyAlignment="1">
      <alignment horizontal="right" wrapText="1"/>
    </xf>
    <xf numFmtId="49" fontId="9" fillId="4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wrapText="1"/>
    </xf>
    <xf numFmtId="166" fontId="5" fillId="4" borderId="1" xfId="0" applyNumberFormat="1" applyFont="1" applyFill="1" applyBorder="1"/>
    <xf numFmtId="168" fontId="0" fillId="0" borderId="0" xfId="0" applyNumberFormat="1"/>
    <xf numFmtId="167" fontId="7" fillId="2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47"/>
  <sheetViews>
    <sheetView tabSelected="1" zoomScaleNormal="100" workbookViewId="0">
      <pane ySplit="2" topLeftCell="A30" activePane="bottomLeft" state="frozen"/>
      <selection pane="bottomLeft" activeCell="N44" sqref="N44"/>
    </sheetView>
  </sheetViews>
  <sheetFormatPr defaultRowHeight="15" x14ac:dyDescent="0.25"/>
  <cols>
    <col min="1" max="1" width="3.85546875" style="1" bestFit="1" customWidth="1"/>
    <col min="2" max="2" width="34" style="15" customWidth="1"/>
    <col min="3" max="3" width="11" bestFit="1" customWidth="1"/>
    <col min="4" max="4" width="11" customWidth="1"/>
    <col min="5" max="5" width="12" customWidth="1"/>
    <col min="6" max="8" width="11" customWidth="1"/>
    <col min="9" max="9" width="12.42578125" customWidth="1"/>
    <col min="10" max="10" width="10.140625" customWidth="1"/>
    <col min="11" max="11" width="10.5703125" customWidth="1"/>
    <col min="12" max="12" width="16.7109375" customWidth="1"/>
    <col min="13" max="14" width="17.7109375" customWidth="1"/>
    <col min="15" max="15" width="15.5703125" style="14" customWidth="1"/>
    <col min="16" max="16" width="14.5703125" customWidth="1"/>
    <col min="17" max="17" width="11.85546875" customWidth="1"/>
    <col min="18" max="18" width="15" customWidth="1"/>
    <col min="19" max="19" width="17.42578125" bestFit="1" customWidth="1"/>
    <col min="22" max="26" width="9" bestFit="1" customWidth="1"/>
    <col min="27" max="27" width="10.5703125" bestFit="1" customWidth="1"/>
    <col min="28" max="28" width="9" bestFit="1" customWidth="1"/>
    <col min="29" max="29" width="10.5703125" bestFit="1" customWidth="1"/>
    <col min="30" max="30" width="7.28515625" bestFit="1" customWidth="1"/>
    <col min="31" max="31" width="9" bestFit="1" customWidth="1"/>
    <col min="32" max="32" width="10.5703125" bestFit="1" customWidth="1"/>
  </cols>
  <sheetData>
    <row r="1" spans="1:34" ht="18" x14ac:dyDescent="0.2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34" x14ac:dyDescent="0.25">
      <c r="A2" s="6" t="s">
        <v>0</v>
      </c>
      <c r="B2" s="10" t="s">
        <v>0</v>
      </c>
      <c r="C2" s="7">
        <v>2008</v>
      </c>
      <c r="D2" s="7">
        <v>2009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10">
        <v>2018</v>
      </c>
      <c r="N2" s="10">
        <v>2019</v>
      </c>
      <c r="O2" s="55" t="s">
        <v>26</v>
      </c>
      <c r="P2" s="55" t="s">
        <v>29</v>
      </c>
      <c r="Q2" s="51" t="s">
        <v>27</v>
      </c>
    </row>
    <row r="3" spans="1:34" x14ac:dyDescent="0.25">
      <c r="A3" s="25">
        <v>1</v>
      </c>
      <c r="B3" s="11" t="s">
        <v>1</v>
      </c>
      <c r="C3" s="26">
        <v>659</v>
      </c>
      <c r="D3" s="26">
        <v>725</v>
      </c>
      <c r="E3" s="26">
        <v>758</v>
      </c>
      <c r="F3" s="26">
        <v>795</v>
      </c>
      <c r="G3" s="26">
        <v>839</v>
      </c>
      <c r="H3" s="26">
        <v>866</v>
      </c>
      <c r="I3" s="26">
        <v>903</v>
      </c>
      <c r="J3" s="26">
        <v>961.3</v>
      </c>
      <c r="K3" s="26">
        <v>1000</v>
      </c>
      <c r="L3" s="26">
        <v>1087.587</v>
      </c>
      <c r="M3" s="26">
        <v>1137.28</v>
      </c>
      <c r="N3" s="26">
        <v>1200</v>
      </c>
      <c r="O3" s="56">
        <f>((N3/C3)^(1/11))-1</f>
        <v>5.5998393263508861E-2</v>
      </c>
      <c r="P3" s="57">
        <f>AVERAGE(C3:N3)</f>
        <v>910.9305833333334</v>
      </c>
      <c r="Q3" s="8">
        <f>SUM(C3:N3)</f>
        <v>10931.167000000001</v>
      </c>
      <c r="R3" s="2"/>
    </row>
    <row r="4" spans="1:34" x14ac:dyDescent="0.25">
      <c r="A4" s="12">
        <v>2</v>
      </c>
      <c r="B4" s="27" t="s">
        <v>2</v>
      </c>
      <c r="C4" s="28">
        <v>278.3</v>
      </c>
      <c r="D4" s="28">
        <v>759</v>
      </c>
      <c r="E4" s="28">
        <v>1225</v>
      </c>
      <c r="F4" s="28">
        <v>607</v>
      </c>
      <c r="G4" s="28">
        <v>413</v>
      </c>
      <c r="H4" s="28">
        <v>221</v>
      </c>
      <c r="I4" s="28">
        <v>178.1</v>
      </c>
      <c r="J4" s="28">
        <v>164.9</v>
      </c>
      <c r="K4" s="28">
        <v>196.62</v>
      </c>
      <c r="L4" s="28">
        <v>925.48699999999997</v>
      </c>
      <c r="M4" s="28">
        <v>119.1</v>
      </c>
      <c r="N4" s="28">
        <v>117</v>
      </c>
      <c r="O4" s="58" t="s">
        <v>32</v>
      </c>
      <c r="P4" s="57">
        <f>AVERAGE(C4:N4)</f>
        <v>433.70891666666671</v>
      </c>
      <c r="Q4" s="8">
        <f>SUM(C4:N4)</f>
        <v>5204.5070000000005</v>
      </c>
      <c r="R4" s="2"/>
    </row>
    <row r="5" spans="1:34" x14ac:dyDescent="0.25">
      <c r="A5" s="25">
        <v>3</v>
      </c>
      <c r="B5" s="11" t="s">
        <v>3</v>
      </c>
      <c r="C5" s="26">
        <v>232</v>
      </c>
      <c r="D5" s="26">
        <v>597</v>
      </c>
      <c r="E5" s="26">
        <v>1052</v>
      </c>
      <c r="F5" s="26">
        <v>590</v>
      </c>
      <c r="G5" s="26">
        <v>317</v>
      </c>
      <c r="H5" s="26">
        <v>208</v>
      </c>
      <c r="I5" s="26">
        <v>173</v>
      </c>
      <c r="J5" s="26">
        <v>154.9</v>
      </c>
      <c r="K5" s="26">
        <v>193.7</v>
      </c>
      <c r="L5" s="26">
        <v>106.887</v>
      </c>
      <c r="M5" s="26">
        <v>111.8</v>
      </c>
      <c r="N5" s="26">
        <v>110.6</v>
      </c>
      <c r="O5" s="56"/>
      <c r="P5" s="57">
        <f>AVERAGE(C5:N5)</f>
        <v>320.57391666666666</v>
      </c>
      <c r="Q5" s="8">
        <f>SUM(C5:N5)</f>
        <v>3846.8870000000002</v>
      </c>
      <c r="R5" s="2"/>
    </row>
    <row r="6" spans="1:34" ht="16.5" customHeight="1" x14ac:dyDescent="0.25">
      <c r="A6" s="25">
        <v>4</v>
      </c>
      <c r="B6" s="27" t="s">
        <v>25</v>
      </c>
      <c r="C6" s="29">
        <f t="shared" ref="C6:L6" si="0">C5/C4</f>
        <v>0.83363277039166361</v>
      </c>
      <c r="D6" s="29">
        <f t="shared" si="0"/>
        <v>0.7865612648221344</v>
      </c>
      <c r="E6" s="29">
        <f t="shared" si="0"/>
        <v>0.8587755102040816</v>
      </c>
      <c r="F6" s="29">
        <f t="shared" si="0"/>
        <v>0.97199341021416807</v>
      </c>
      <c r="G6" s="29">
        <f t="shared" si="0"/>
        <v>0.76755447941888622</v>
      </c>
      <c r="H6" s="29">
        <f t="shared" si="0"/>
        <v>0.94117647058823528</v>
      </c>
      <c r="I6" s="29">
        <f t="shared" si="0"/>
        <v>0.97136440202133634</v>
      </c>
      <c r="J6" s="29">
        <f t="shared" si="0"/>
        <v>0.93935718617343844</v>
      </c>
      <c r="K6" s="29">
        <f t="shared" si="0"/>
        <v>0.98514901841114833</v>
      </c>
      <c r="L6" s="29">
        <f t="shared" si="0"/>
        <v>0.11549270816337777</v>
      </c>
      <c r="M6" s="29">
        <f>M5/M4</f>
        <v>0.93870696893366923</v>
      </c>
      <c r="N6" s="29">
        <f>N5/N4</f>
        <v>0.94529914529914527</v>
      </c>
      <c r="O6" s="56"/>
      <c r="P6" s="59" t="s">
        <v>42</v>
      </c>
      <c r="Q6" s="13"/>
    </row>
    <row r="7" spans="1:34" ht="8.25" customHeight="1" x14ac:dyDescent="0.25">
      <c r="A7" s="12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/>
      <c r="L7" s="27"/>
      <c r="M7" s="27"/>
      <c r="N7" s="27"/>
      <c r="O7" s="56"/>
      <c r="P7" s="56"/>
      <c r="Q7" s="9"/>
    </row>
    <row r="8" spans="1:34" x14ac:dyDescent="0.25">
      <c r="A8" s="25" t="s">
        <v>0</v>
      </c>
      <c r="B8" s="71" t="s">
        <v>4</v>
      </c>
      <c r="C8" s="71"/>
      <c r="D8" s="71"/>
      <c r="E8" s="71"/>
      <c r="F8" s="71"/>
      <c r="G8" s="71"/>
      <c r="H8" s="71"/>
      <c r="I8" s="71"/>
      <c r="J8" s="71"/>
      <c r="K8" s="9"/>
      <c r="L8" s="9"/>
      <c r="M8" s="9"/>
      <c r="N8" s="9"/>
      <c r="O8" s="56"/>
      <c r="P8" s="56"/>
      <c r="Q8" s="9"/>
    </row>
    <row r="9" spans="1:34" x14ac:dyDescent="0.25">
      <c r="A9" s="12">
        <v>5</v>
      </c>
      <c r="B9" s="27" t="s">
        <v>5</v>
      </c>
      <c r="C9" s="28">
        <v>390.9</v>
      </c>
      <c r="D9" s="28">
        <v>188.8</v>
      </c>
      <c r="E9" s="28">
        <v>217</v>
      </c>
      <c r="F9" s="28">
        <v>198</v>
      </c>
      <c r="G9" s="28">
        <v>207</v>
      </c>
      <c r="H9" s="28">
        <v>198</v>
      </c>
      <c r="I9" s="28">
        <v>208</v>
      </c>
      <c r="J9" s="28">
        <v>218.5</v>
      </c>
      <c r="K9" s="28">
        <v>227.2</v>
      </c>
      <c r="L9" s="28">
        <v>209.3</v>
      </c>
      <c r="M9" s="28">
        <v>284.7</v>
      </c>
      <c r="N9" s="28">
        <v>306.5</v>
      </c>
      <c r="O9" s="56">
        <f>((N9/C9)^(1/11))-1</f>
        <v>-2.1869501110985401E-2</v>
      </c>
      <c r="P9" s="57">
        <f>AVERAGE(C9:N9)</f>
        <v>237.82500000000002</v>
      </c>
      <c r="Q9" s="8">
        <f>SUM(C9:N9)</f>
        <v>2853.9</v>
      </c>
      <c r="R9" s="2"/>
    </row>
    <row r="10" spans="1:34" x14ac:dyDescent="0.25">
      <c r="A10" s="12">
        <v>6</v>
      </c>
      <c r="B10" s="11" t="s">
        <v>6</v>
      </c>
      <c r="C10" s="26">
        <v>4.7</v>
      </c>
      <c r="D10" s="26">
        <v>33.299999999999997</v>
      </c>
      <c r="E10" s="26">
        <v>49.5</v>
      </c>
      <c r="F10" s="26">
        <v>5</v>
      </c>
      <c r="G10" s="26">
        <v>9</v>
      </c>
      <c r="H10" s="26">
        <v>5</v>
      </c>
      <c r="I10" s="26">
        <v>6</v>
      </c>
      <c r="J10" s="26">
        <v>5.2</v>
      </c>
      <c r="K10" s="26">
        <v>2.5</v>
      </c>
      <c r="L10" s="26">
        <v>486.9</v>
      </c>
      <c r="M10" s="26">
        <v>18.2</v>
      </c>
      <c r="N10" s="26">
        <v>13.8</v>
      </c>
      <c r="O10" s="58" t="s">
        <v>32</v>
      </c>
      <c r="P10" s="57">
        <f>AVERAGE(C10:N10)</f>
        <v>53.258333333333333</v>
      </c>
      <c r="Q10" s="8">
        <f>SUM(C10:N10)</f>
        <v>639.1</v>
      </c>
      <c r="R10" s="2"/>
    </row>
    <row r="11" spans="1:34" x14ac:dyDescent="0.25">
      <c r="A11" s="25">
        <v>7</v>
      </c>
      <c r="B11" s="27" t="s">
        <v>7</v>
      </c>
      <c r="C11" s="28">
        <f>C10+C9</f>
        <v>395.59999999999997</v>
      </c>
      <c r="D11" s="28">
        <f t="shared" ref="D11:M11" si="1">D10+D9</f>
        <v>222.10000000000002</v>
      </c>
      <c r="E11" s="28">
        <f t="shared" si="1"/>
        <v>266.5</v>
      </c>
      <c r="F11" s="28">
        <f t="shared" si="1"/>
        <v>203</v>
      </c>
      <c r="G11" s="28">
        <f t="shared" si="1"/>
        <v>216</v>
      </c>
      <c r="H11" s="28">
        <f t="shared" si="1"/>
        <v>203</v>
      </c>
      <c r="I11" s="28">
        <f t="shared" si="1"/>
        <v>214</v>
      </c>
      <c r="J11" s="28">
        <f t="shared" si="1"/>
        <v>223.7</v>
      </c>
      <c r="K11" s="28">
        <f t="shared" si="1"/>
        <v>229.7</v>
      </c>
      <c r="L11" s="28">
        <f t="shared" si="1"/>
        <v>696.2</v>
      </c>
      <c r="M11" s="28">
        <f t="shared" si="1"/>
        <v>302.89999999999998</v>
      </c>
      <c r="N11" s="28">
        <f>N10+N9</f>
        <v>320.3</v>
      </c>
      <c r="O11" s="56">
        <f>((N11/C11)^(1/11))-1</f>
        <v>-1.9011997516408141E-2</v>
      </c>
      <c r="P11" s="57">
        <f>AVERAGE(C11:N11)</f>
        <v>291.08333333333337</v>
      </c>
      <c r="Q11" s="8">
        <f>SUM(C11:N11)</f>
        <v>3493.0000000000005</v>
      </c>
      <c r="R11" s="2"/>
    </row>
    <row r="12" spans="1:34" x14ac:dyDescent="0.25">
      <c r="A12" s="12">
        <v>8</v>
      </c>
      <c r="B12" s="11" t="s">
        <v>8</v>
      </c>
      <c r="C12" s="26">
        <v>-81.5</v>
      </c>
      <c r="D12" s="26">
        <v>-134.6</v>
      </c>
      <c r="E12" s="26">
        <v>-165.8</v>
      </c>
      <c r="F12" s="26">
        <v>-132</v>
      </c>
      <c r="G12" s="26">
        <v>-141.19999999999999</v>
      </c>
      <c r="H12" s="26">
        <v>-148</v>
      </c>
      <c r="I12" s="26">
        <v>-180</v>
      </c>
      <c r="J12" s="26">
        <v>-197.87</v>
      </c>
      <c r="K12" s="26">
        <v>-209.3</v>
      </c>
      <c r="L12" s="26">
        <v>-199</v>
      </c>
      <c r="M12" s="26">
        <v>-187.4</v>
      </c>
      <c r="N12" s="26">
        <v>-191.1</v>
      </c>
      <c r="O12" s="56">
        <f>((N12/C12)^(1/11))-1</f>
        <v>8.055215644238034E-2</v>
      </c>
      <c r="P12" s="57">
        <f>AVERAGE(C12:N12)</f>
        <v>-163.98083333333332</v>
      </c>
      <c r="Q12" s="8">
        <f>SUM(C12:N12)</f>
        <v>-1967.7699999999998</v>
      </c>
      <c r="S12" s="3"/>
    </row>
    <row r="13" spans="1:34" x14ac:dyDescent="0.25">
      <c r="A13" s="25">
        <v>9</v>
      </c>
      <c r="B13" s="27" t="s">
        <v>9</v>
      </c>
      <c r="C13" s="28">
        <f>C28</f>
        <v>-228</v>
      </c>
      <c r="D13" s="28">
        <f t="shared" ref="D13:M13" si="2">D28</f>
        <v>-145</v>
      </c>
      <c r="E13" s="28">
        <f t="shared" si="2"/>
        <v>-228</v>
      </c>
      <c r="F13" s="28">
        <f t="shared" si="2"/>
        <v>-93</v>
      </c>
      <c r="G13" s="28">
        <f t="shared" si="2"/>
        <v>-119</v>
      </c>
      <c r="H13" s="28">
        <f t="shared" si="2"/>
        <v>-151</v>
      </c>
      <c r="I13" s="28">
        <f t="shared" si="2"/>
        <v>-45.599999999999994</v>
      </c>
      <c r="J13" s="28">
        <f t="shared" si="2"/>
        <v>-13.2</v>
      </c>
      <c r="K13" s="28">
        <f t="shared" si="2"/>
        <v>-12.7</v>
      </c>
      <c r="L13" s="28">
        <f t="shared" si="2"/>
        <v>-18.907000000000004</v>
      </c>
      <c r="M13" s="28">
        <f t="shared" si="2"/>
        <v>-792</v>
      </c>
      <c r="N13" s="28">
        <f>N28</f>
        <v>-40.92</v>
      </c>
      <c r="O13" s="56">
        <f>((N13/C13)^(1/11))-1</f>
        <v>-0.14457509760509113</v>
      </c>
      <c r="P13" s="57">
        <f>AVERAGE(C13:N13)</f>
        <v>-157.27725000000001</v>
      </c>
      <c r="Q13" s="8">
        <f>SUM(C13:N13)</f>
        <v>-1887.327</v>
      </c>
    </row>
    <row r="14" spans="1:34" ht="26.25" x14ac:dyDescent="0.25">
      <c r="A14" s="25"/>
      <c r="B14" s="35" t="s">
        <v>48</v>
      </c>
      <c r="C14" s="70">
        <f>ABS((C13/(C3*1000))*100)</f>
        <v>3.4597875569044007E-2</v>
      </c>
      <c r="D14" s="70">
        <f t="shared" ref="D14:N14" si="3">ABS((D13/(D3*1000))*100)</f>
        <v>0.02</v>
      </c>
      <c r="E14" s="70">
        <f t="shared" si="3"/>
        <v>3.0079155672823221E-2</v>
      </c>
      <c r="F14" s="70">
        <f t="shared" si="3"/>
        <v>1.169811320754717E-2</v>
      </c>
      <c r="G14" s="70">
        <f t="shared" si="3"/>
        <v>1.4183551847437427E-2</v>
      </c>
      <c r="H14" s="70">
        <f t="shared" si="3"/>
        <v>1.7436489607390301E-2</v>
      </c>
      <c r="I14" s="70">
        <f t="shared" si="3"/>
        <v>5.049833887043189E-3</v>
      </c>
      <c r="J14" s="70">
        <f t="shared" si="3"/>
        <v>1.3731405388536357E-3</v>
      </c>
      <c r="K14" s="70">
        <f t="shared" si="3"/>
        <v>1.2699999999999999E-3</v>
      </c>
      <c r="L14" s="70">
        <f t="shared" si="3"/>
        <v>1.738435637792655E-3</v>
      </c>
      <c r="M14" s="70">
        <f t="shared" si="3"/>
        <v>6.9639842431063581E-2</v>
      </c>
      <c r="N14" s="70">
        <f t="shared" si="3"/>
        <v>3.4100000000000003E-3</v>
      </c>
      <c r="O14" s="68"/>
      <c r="P14" s="57"/>
      <c r="Q14" s="8"/>
      <c r="R14" s="2"/>
    </row>
    <row r="15" spans="1:34" ht="26.25" x14ac:dyDescent="0.25">
      <c r="A15" s="25"/>
      <c r="B15" s="30" t="s">
        <v>47</v>
      </c>
      <c r="C15" s="70">
        <f>ABS((SUM($C13:C13)/(SUM($C3:C3)*1000))*100)</f>
        <v>3.4597875569044007E-2</v>
      </c>
      <c r="D15" s="70">
        <f>ABS((SUM($C13:D13)/(SUM($C3:D3)*1000))*100)</f>
        <v>2.6950867052023118E-2</v>
      </c>
      <c r="E15" s="70">
        <f>ABS((SUM($C13:E13)/(SUM($C3:E3)*1000))*100)</f>
        <v>2.8057889822595706E-2</v>
      </c>
      <c r="F15" s="70">
        <f>ABS((SUM($C13:F13)/(SUM($C3:F3)*1000))*100)</f>
        <v>2.3629553966632619E-2</v>
      </c>
      <c r="G15" s="70">
        <f>ABS((SUM($C13:G13)/(SUM($C3:G3)*1000))*100)</f>
        <v>2.153072033898305E-2</v>
      </c>
      <c r="H15" s="70">
        <f>ABS((SUM($C13:H13)/(SUM($C3:H3)*1000))*100)</f>
        <v>2.0766910814304179E-2</v>
      </c>
      <c r="I15" s="70">
        <f>ABS((SUM($C13:I13)/(SUM($C3:I3)*1000))*100)</f>
        <v>1.8207394048692517E-2</v>
      </c>
      <c r="J15" s="70">
        <f>ABS((SUM($C13:J13)/(SUM($C3:J3)*1000))*100)</f>
        <v>1.5720148164087115E-2</v>
      </c>
      <c r="K15" s="70">
        <f>ABS((SUM($C13:K13)/(SUM($C3:K3)*1000))*100)</f>
        <v>1.3795078800474269E-2</v>
      </c>
      <c r="L15" s="70">
        <f>ABS((SUM($C13:L13)/(SUM($C3:L3)*1000))*100)</f>
        <v>1.2269267678292721E-2</v>
      </c>
      <c r="M15" s="70">
        <f>ABS((SUM($C13:M13)/(SUM($C3:M3)*1000))*100)</f>
        <v>1.8974157981257535E-2</v>
      </c>
      <c r="N15" s="70">
        <f>ABS((SUM($C13:N13)/(SUM($C3:N3)*1000))*100)</f>
        <v>1.7265558197034223E-2</v>
      </c>
      <c r="O15" s="61"/>
      <c r="P15" s="57"/>
      <c r="Q15" s="8"/>
      <c r="R15" s="6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2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0"/>
      <c r="P16" s="57"/>
      <c r="Q16" s="8"/>
    </row>
    <row r="17" spans="1:19" ht="26.25" x14ac:dyDescent="0.25">
      <c r="A17" s="25">
        <v>10</v>
      </c>
      <c r="B17" s="31" t="s">
        <v>10</v>
      </c>
      <c r="C17" s="32">
        <f t="shared" ref="C17:K17" si="4">C11+C12+C13</f>
        <v>86.099999999999966</v>
      </c>
      <c r="D17" s="32">
        <f t="shared" si="4"/>
        <v>-57.499999999999972</v>
      </c>
      <c r="E17" s="32">
        <f t="shared" si="4"/>
        <v>-127.30000000000001</v>
      </c>
      <c r="F17" s="32">
        <f t="shared" si="4"/>
        <v>-22</v>
      </c>
      <c r="G17" s="32">
        <f t="shared" si="4"/>
        <v>-44.199999999999989</v>
      </c>
      <c r="H17" s="32">
        <f t="shared" si="4"/>
        <v>-96</v>
      </c>
      <c r="I17" s="32">
        <f t="shared" si="4"/>
        <v>-11.599999999999994</v>
      </c>
      <c r="J17" s="32">
        <f t="shared" si="4"/>
        <v>12.629999999999985</v>
      </c>
      <c r="K17" s="32">
        <f t="shared" si="4"/>
        <v>7.699999999999978</v>
      </c>
      <c r="L17" s="32">
        <f>L11+L12+L13</f>
        <v>478.29300000000006</v>
      </c>
      <c r="M17" s="32">
        <f>M11+M12+M13</f>
        <v>-676.5</v>
      </c>
      <c r="N17" s="32">
        <f>N11+N12+N13</f>
        <v>88.280000000000015</v>
      </c>
      <c r="O17" s="58" t="s">
        <v>32</v>
      </c>
      <c r="P17" s="56"/>
      <c r="Q17" s="8">
        <f>SUM(C17:N17)</f>
        <v>-362.09699999999992</v>
      </c>
      <c r="R17" s="2"/>
    </row>
    <row r="18" spans="1:19" ht="7.5" customHeight="1" x14ac:dyDescent="0.25">
      <c r="A18" s="25"/>
      <c r="B18" s="27"/>
      <c r="C18" s="27" t="s">
        <v>0</v>
      </c>
      <c r="D18" s="27" t="s">
        <v>0</v>
      </c>
      <c r="E18" s="27" t="s">
        <v>0</v>
      </c>
      <c r="F18" s="27" t="s">
        <v>0</v>
      </c>
      <c r="G18" s="27" t="s">
        <v>0</v>
      </c>
      <c r="H18" s="27" t="s">
        <v>0</v>
      </c>
      <c r="I18" s="27" t="s">
        <v>0</v>
      </c>
      <c r="J18" s="27" t="s">
        <v>0</v>
      </c>
      <c r="K18" s="27"/>
      <c r="L18" s="27"/>
      <c r="M18" s="27"/>
      <c r="N18" s="27"/>
      <c r="O18" s="56"/>
      <c r="P18" s="56"/>
      <c r="Q18" s="8"/>
    </row>
    <row r="19" spans="1:19" x14ac:dyDescent="0.25">
      <c r="A19" s="12">
        <v>11</v>
      </c>
      <c r="B19" s="11" t="s">
        <v>11</v>
      </c>
      <c r="C19" s="26">
        <v>0</v>
      </c>
      <c r="D19" s="26">
        <v>727</v>
      </c>
      <c r="E19" s="26">
        <v>930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56"/>
      <c r="P19" s="56"/>
      <c r="Q19" s="8">
        <f>SUM(C19:N19)</f>
        <v>1657</v>
      </c>
      <c r="R19" s="2"/>
    </row>
    <row r="20" spans="1:19" ht="26.25" x14ac:dyDescent="0.25">
      <c r="A20" s="25" t="s">
        <v>0</v>
      </c>
      <c r="B20" s="27" t="s">
        <v>12</v>
      </c>
      <c r="C20" s="33">
        <f t="shared" ref="C20:K20" si="5">C17+C19</f>
        <v>86.099999999999966</v>
      </c>
      <c r="D20" s="33">
        <f t="shared" si="5"/>
        <v>669.5</v>
      </c>
      <c r="E20" s="33">
        <f t="shared" si="5"/>
        <v>802.7</v>
      </c>
      <c r="F20" s="33">
        <f t="shared" si="5"/>
        <v>-22</v>
      </c>
      <c r="G20" s="33">
        <f t="shared" si="5"/>
        <v>-44.199999999999989</v>
      </c>
      <c r="H20" s="33">
        <f t="shared" si="5"/>
        <v>-96</v>
      </c>
      <c r="I20" s="33">
        <f t="shared" si="5"/>
        <v>-11.599999999999994</v>
      </c>
      <c r="J20" s="33">
        <f t="shared" si="5"/>
        <v>12.629999999999985</v>
      </c>
      <c r="K20" s="33">
        <f t="shared" si="5"/>
        <v>7.699999999999978</v>
      </c>
      <c r="L20" s="33">
        <f>L17+L19</f>
        <v>478.29300000000006</v>
      </c>
      <c r="M20" s="33">
        <f>M17+M19</f>
        <v>-676.5</v>
      </c>
      <c r="N20" s="33">
        <f>N17+N19</f>
        <v>88.280000000000015</v>
      </c>
      <c r="O20" s="56"/>
      <c r="P20" s="56"/>
      <c r="Q20" s="8">
        <f>SUM(C20:N20)</f>
        <v>1294.903</v>
      </c>
      <c r="R20" s="2"/>
    </row>
    <row r="21" spans="1:19" x14ac:dyDescent="0.25">
      <c r="A21" s="12"/>
      <c r="B21" s="11" t="s">
        <v>28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/>
      <c r="L21" s="11"/>
      <c r="M21" s="11"/>
      <c r="N21" s="11"/>
      <c r="O21" s="56"/>
      <c r="P21" s="56"/>
      <c r="Q21" s="9"/>
    </row>
    <row r="22" spans="1:19" x14ac:dyDescent="0.25">
      <c r="A22" s="12">
        <v>12</v>
      </c>
      <c r="B22" s="27" t="s">
        <v>35</v>
      </c>
      <c r="C22" s="28">
        <v>290</v>
      </c>
      <c r="D22" s="28">
        <v>625</v>
      </c>
      <c r="E22" s="28">
        <v>737</v>
      </c>
      <c r="F22" s="28">
        <v>-526</v>
      </c>
      <c r="G22" s="28">
        <v>-75</v>
      </c>
      <c r="H22" s="28">
        <v>-41</v>
      </c>
      <c r="I22" s="28">
        <v>3.3</v>
      </c>
      <c r="J22" s="28">
        <v>-0.25</v>
      </c>
      <c r="K22" s="28">
        <v>44.4</v>
      </c>
      <c r="L22" s="28">
        <v>747.8</v>
      </c>
      <c r="M22" s="28">
        <v>-14</v>
      </c>
      <c r="N22" s="28">
        <v>38.799999999999997</v>
      </c>
      <c r="O22" s="56"/>
      <c r="P22" s="56"/>
      <c r="Q22" s="8">
        <f>SUM(C22:N22)</f>
        <v>1830.05</v>
      </c>
      <c r="R22" s="2"/>
      <c r="S22" s="2"/>
    </row>
    <row r="23" spans="1:19" ht="26.25" x14ac:dyDescent="0.25">
      <c r="A23" s="12">
        <v>13</v>
      </c>
      <c r="B23" s="11" t="s">
        <v>36</v>
      </c>
      <c r="C23" s="26">
        <v>0</v>
      </c>
      <c r="D23" s="26">
        <v>0</v>
      </c>
      <c r="E23" s="26">
        <v>-2</v>
      </c>
      <c r="F23" s="26">
        <v>-7</v>
      </c>
      <c r="G23" s="26">
        <v>-3</v>
      </c>
      <c r="H23" s="26">
        <v>-8</v>
      </c>
      <c r="I23" s="26">
        <v>-45.1</v>
      </c>
      <c r="J23" s="26">
        <v>-35.200000000000003</v>
      </c>
      <c r="K23" s="26">
        <v>-30.6</v>
      </c>
      <c r="L23" s="26">
        <v>-21.5</v>
      </c>
      <c r="M23" s="26">
        <v>-100</v>
      </c>
      <c r="N23" s="26">
        <v>-79.400000000000006</v>
      </c>
      <c r="O23" s="62" t="s">
        <v>32</v>
      </c>
      <c r="P23" s="63"/>
      <c r="Q23" s="8">
        <f>SUM(C23:N23)</f>
        <v>-331.8</v>
      </c>
      <c r="R23" s="2"/>
    </row>
    <row r="24" spans="1:19" ht="26.25" x14ac:dyDescent="0.25">
      <c r="A24" s="25">
        <v>14</v>
      </c>
      <c r="B24" s="27" t="s">
        <v>31</v>
      </c>
      <c r="C24" s="28">
        <f t="shared" ref="C24:M24" si="6">C11+C12-(C22+C23)+C19</f>
        <v>24.099999999999966</v>
      </c>
      <c r="D24" s="28">
        <f t="shared" si="6"/>
        <v>189.5</v>
      </c>
      <c r="E24" s="28">
        <f t="shared" si="6"/>
        <v>295.70000000000005</v>
      </c>
      <c r="F24" s="28">
        <f t="shared" si="6"/>
        <v>604</v>
      </c>
      <c r="G24" s="28">
        <f t="shared" si="6"/>
        <v>152.80000000000001</v>
      </c>
      <c r="H24" s="28">
        <f t="shared" si="6"/>
        <v>104</v>
      </c>
      <c r="I24" s="28">
        <f t="shared" si="6"/>
        <v>75.800000000000011</v>
      </c>
      <c r="J24" s="28">
        <f t="shared" si="6"/>
        <v>61.279999999999987</v>
      </c>
      <c r="K24" s="28">
        <f t="shared" si="6"/>
        <v>6.5999999999999801</v>
      </c>
      <c r="L24" s="28">
        <f t="shared" si="6"/>
        <v>-229.09999999999991</v>
      </c>
      <c r="M24" s="28">
        <f t="shared" si="6"/>
        <v>229.49999999999997</v>
      </c>
      <c r="N24" s="28">
        <f>N11+N12-(N22+N23)+N19</f>
        <v>169.8</v>
      </c>
      <c r="O24" s="62" t="s">
        <v>32</v>
      </c>
      <c r="P24" s="63"/>
      <c r="Q24" s="8">
        <f>SUM(C24:N24)</f>
        <v>1683.9799999999998</v>
      </c>
    </row>
    <row r="25" spans="1:19" ht="7.5" customHeight="1" x14ac:dyDescent="0.25">
      <c r="A25" s="12"/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/>
      <c r="L25" s="11"/>
      <c r="M25" s="11"/>
      <c r="N25" s="11"/>
      <c r="O25" s="63"/>
      <c r="P25" s="63"/>
      <c r="Q25" s="8"/>
      <c r="S25" s="2"/>
    </row>
    <row r="26" spans="1:19" x14ac:dyDescent="0.25">
      <c r="A26" s="25">
        <v>15</v>
      </c>
      <c r="B26" s="27" t="s">
        <v>13</v>
      </c>
      <c r="C26" s="28">
        <v>-285</v>
      </c>
      <c r="D26" s="28">
        <v>-162</v>
      </c>
      <c r="E26" s="28">
        <v>-278</v>
      </c>
      <c r="F26" s="28">
        <v>-105</v>
      </c>
      <c r="G26" s="28">
        <v>-349</v>
      </c>
      <c r="H26" s="28">
        <v>-225</v>
      </c>
      <c r="I26" s="28">
        <v>-97.6</v>
      </c>
      <c r="J26" s="28">
        <v>-40</v>
      </c>
      <c r="K26" s="28">
        <v>-27.9</v>
      </c>
      <c r="L26" s="28">
        <v>-33.758000000000003</v>
      </c>
      <c r="M26" s="28">
        <v>-1165</v>
      </c>
      <c r="N26" s="28">
        <v>-51.42</v>
      </c>
      <c r="O26" s="56">
        <f>((N26/C26)^(1/11))-1</f>
        <v>-0.14416558474544916</v>
      </c>
      <c r="P26" s="57">
        <f>AVERAGE(C26:N26)</f>
        <v>-234.97316666666666</v>
      </c>
      <c r="Q26" s="8">
        <f>SUM(C26:N26)</f>
        <v>-2819.6779999999999</v>
      </c>
      <c r="R26" s="2"/>
    </row>
    <row r="27" spans="1:19" x14ac:dyDescent="0.25">
      <c r="A27" s="12">
        <v>16</v>
      </c>
      <c r="B27" s="11" t="s">
        <v>14</v>
      </c>
      <c r="C27" s="26">
        <v>57</v>
      </c>
      <c r="D27" s="26">
        <v>17</v>
      </c>
      <c r="E27" s="26">
        <v>50</v>
      </c>
      <c r="F27" s="26">
        <v>12</v>
      </c>
      <c r="G27" s="26">
        <v>230</v>
      </c>
      <c r="H27" s="26">
        <v>74</v>
      </c>
      <c r="I27" s="26">
        <v>52</v>
      </c>
      <c r="J27" s="26">
        <v>26.8</v>
      </c>
      <c r="K27" s="26">
        <v>15.2</v>
      </c>
      <c r="L27" s="26">
        <v>14.851000000000001</v>
      </c>
      <c r="M27" s="26">
        <v>373</v>
      </c>
      <c r="N27" s="26">
        <v>10.5</v>
      </c>
      <c r="O27" s="63"/>
      <c r="P27" s="63"/>
      <c r="Q27" s="8">
        <f>SUM(C27:N27)</f>
        <v>932.351</v>
      </c>
    </row>
    <row r="28" spans="1:19" x14ac:dyDescent="0.25">
      <c r="A28" s="12">
        <v>17</v>
      </c>
      <c r="B28" s="27" t="s">
        <v>9</v>
      </c>
      <c r="C28" s="28">
        <f>C26+C27</f>
        <v>-228</v>
      </c>
      <c r="D28" s="28">
        <f t="shared" ref="D28:N28" si="7">D26+D27</f>
        <v>-145</v>
      </c>
      <c r="E28" s="28">
        <f t="shared" si="7"/>
        <v>-228</v>
      </c>
      <c r="F28" s="28">
        <f t="shared" si="7"/>
        <v>-93</v>
      </c>
      <c r="G28" s="28">
        <f t="shared" si="7"/>
        <v>-119</v>
      </c>
      <c r="H28" s="28">
        <f t="shared" si="7"/>
        <v>-151</v>
      </c>
      <c r="I28" s="28">
        <f t="shared" si="7"/>
        <v>-45.599999999999994</v>
      </c>
      <c r="J28" s="28">
        <f t="shared" si="7"/>
        <v>-13.2</v>
      </c>
      <c r="K28" s="28">
        <f t="shared" si="7"/>
        <v>-12.7</v>
      </c>
      <c r="L28" s="28">
        <f t="shared" si="7"/>
        <v>-18.907000000000004</v>
      </c>
      <c r="M28" s="28">
        <f t="shared" si="7"/>
        <v>-792</v>
      </c>
      <c r="N28" s="28">
        <f t="shared" si="7"/>
        <v>-40.92</v>
      </c>
      <c r="O28" s="56">
        <f>((N28/C28)^(1/11))-1</f>
        <v>-0.14457509760509113</v>
      </c>
      <c r="P28" s="57">
        <f>AVERAGE(C28:N28)</f>
        <v>-157.27725000000001</v>
      </c>
      <c r="Q28" s="8">
        <f>SUM(C28:N28)</f>
        <v>-1887.327</v>
      </c>
      <c r="S28" s="2"/>
    </row>
    <row r="29" spans="1:19" x14ac:dyDescent="0.25">
      <c r="A29" s="12"/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/>
      <c r="L29" s="11"/>
      <c r="M29" s="11"/>
      <c r="N29" s="11"/>
      <c r="O29" s="63"/>
      <c r="P29" s="63"/>
      <c r="Q29" s="9"/>
      <c r="R29" s="2"/>
    </row>
    <row r="30" spans="1:19" ht="26.25" x14ac:dyDescent="0.25">
      <c r="A30" s="25">
        <v>18</v>
      </c>
      <c r="B30" s="27" t="s">
        <v>15</v>
      </c>
      <c r="C30" s="33">
        <f t="shared" ref="C30:I30" si="8">C20-C24</f>
        <v>62</v>
      </c>
      <c r="D30" s="33">
        <f t="shared" si="8"/>
        <v>480</v>
      </c>
      <c r="E30" s="33">
        <f t="shared" si="8"/>
        <v>507</v>
      </c>
      <c r="F30" s="33">
        <f t="shared" si="8"/>
        <v>-626</v>
      </c>
      <c r="G30" s="33">
        <f t="shared" si="8"/>
        <v>-197</v>
      </c>
      <c r="H30" s="33">
        <f t="shared" si="8"/>
        <v>-200</v>
      </c>
      <c r="I30" s="33">
        <f t="shared" si="8"/>
        <v>-87.4</v>
      </c>
      <c r="J30" s="33">
        <f t="shared" ref="J30:K30" si="9">J20-J24</f>
        <v>-48.650000000000006</v>
      </c>
      <c r="K30" s="33">
        <f t="shared" si="9"/>
        <v>1.0999999999999979</v>
      </c>
      <c r="L30" s="33">
        <f>L20-L24</f>
        <v>707.39300000000003</v>
      </c>
      <c r="M30" s="33">
        <f>M17-M24</f>
        <v>-906</v>
      </c>
      <c r="N30" s="33">
        <f>N17-N24</f>
        <v>-81.52</v>
      </c>
      <c r="O30" s="63"/>
      <c r="P30" s="63"/>
      <c r="Q30" s="8">
        <f>SUM(C30:N30)</f>
        <v>-389.077</v>
      </c>
    </row>
    <row r="31" spans="1:19" ht="9.75" customHeight="1" x14ac:dyDescent="0.25">
      <c r="A31" s="34" t="s">
        <v>0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1"/>
      <c r="L31" s="11"/>
      <c r="M31" s="11"/>
      <c r="N31" s="11"/>
      <c r="O31" s="63"/>
      <c r="P31" s="63"/>
      <c r="Q31" s="9"/>
    </row>
    <row r="32" spans="1:19" x14ac:dyDescent="0.25">
      <c r="A32" s="25"/>
      <c r="B32" s="35" t="s">
        <v>16</v>
      </c>
      <c r="C32" s="35">
        <v>2008</v>
      </c>
      <c r="D32" s="35">
        <v>2009</v>
      </c>
      <c r="E32" s="35">
        <v>2010</v>
      </c>
      <c r="F32" s="35">
        <v>2011</v>
      </c>
      <c r="G32" s="35">
        <v>2012</v>
      </c>
      <c r="H32" s="35">
        <v>2013</v>
      </c>
      <c r="I32" s="35">
        <v>2014</v>
      </c>
      <c r="J32" s="35">
        <v>2015</v>
      </c>
      <c r="K32" s="35">
        <v>2016</v>
      </c>
      <c r="L32" s="35">
        <v>2017</v>
      </c>
      <c r="M32" s="35">
        <v>2018</v>
      </c>
      <c r="N32" s="35">
        <v>2019</v>
      </c>
      <c r="O32" s="63"/>
      <c r="P32" s="63"/>
      <c r="Q32" s="9"/>
    </row>
    <row r="33" spans="1:20" ht="26.25" x14ac:dyDescent="0.25">
      <c r="A33" s="12">
        <v>19</v>
      </c>
      <c r="B33" s="11" t="s">
        <v>37</v>
      </c>
      <c r="C33" s="36">
        <f>-(C4/D28)</f>
        <v>1.9193103448275863</v>
      </c>
      <c r="D33" s="36">
        <f t="shared" ref="D33:J33" si="10">ABS(D4/E28)</f>
        <v>3.3289473684210527</v>
      </c>
      <c r="E33" s="36">
        <f t="shared" si="10"/>
        <v>13.172043010752688</v>
      </c>
      <c r="F33" s="36">
        <f t="shared" si="10"/>
        <v>5.1008403361344534</v>
      </c>
      <c r="G33" s="36">
        <f t="shared" si="10"/>
        <v>2.7350993377483444</v>
      </c>
      <c r="H33" s="36">
        <f t="shared" si="10"/>
        <v>4.8464912280701764</v>
      </c>
      <c r="I33" s="36">
        <f t="shared" si="10"/>
        <v>13.492424242424242</v>
      </c>
      <c r="J33" s="36">
        <f t="shared" si="10"/>
        <v>12.984251968503939</v>
      </c>
      <c r="K33" s="36">
        <f>ABS(K4/L28)</f>
        <v>10.399323002062726</v>
      </c>
      <c r="L33" s="36">
        <f>ABS(L4/M28)</f>
        <v>1.1685441919191919</v>
      </c>
      <c r="M33" s="36">
        <f>ABS(M4/N28)</f>
        <v>2.9105571847507328</v>
      </c>
      <c r="N33" s="37" t="s">
        <v>17</v>
      </c>
      <c r="O33" s="63"/>
      <c r="P33" s="63"/>
      <c r="Q33" s="9"/>
      <c r="R33" s="5"/>
      <c r="S33" s="4"/>
      <c r="T33" s="4"/>
    </row>
    <row r="34" spans="1:20" ht="26.25" x14ac:dyDescent="0.25">
      <c r="A34" s="25">
        <v>20</v>
      </c>
      <c r="B34" s="27" t="s">
        <v>40</v>
      </c>
      <c r="C34" s="29">
        <f t="shared" ref="C34:L34" si="11">ABS(C22/C28)</f>
        <v>1.2719298245614035</v>
      </c>
      <c r="D34" s="29">
        <f t="shared" si="11"/>
        <v>4.3103448275862073</v>
      </c>
      <c r="E34" s="29">
        <f t="shared" si="11"/>
        <v>3.2324561403508771</v>
      </c>
      <c r="F34" s="29">
        <f t="shared" si="11"/>
        <v>5.655913978494624</v>
      </c>
      <c r="G34" s="29">
        <f t="shared" si="11"/>
        <v>0.63025210084033612</v>
      </c>
      <c r="H34" s="29">
        <f t="shared" si="11"/>
        <v>0.27152317880794702</v>
      </c>
      <c r="I34" s="29">
        <f t="shared" si="11"/>
        <v>7.2368421052631582E-2</v>
      </c>
      <c r="J34" s="29">
        <f t="shared" si="11"/>
        <v>1.893939393939394E-2</v>
      </c>
      <c r="K34" s="29">
        <f t="shared" si="11"/>
        <v>3.4960629921259843</v>
      </c>
      <c r="L34" s="29">
        <f t="shared" si="11"/>
        <v>39.551488866557349</v>
      </c>
      <c r="M34" s="29">
        <f>ABS(M22/M28)</f>
        <v>1.7676767676767676E-2</v>
      </c>
      <c r="N34" s="29">
        <f>ABS(N22/N28)</f>
        <v>0.94819159335288361</v>
      </c>
      <c r="O34" s="63"/>
      <c r="P34" s="63"/>
      <c r="Q34" s="9"/>
    </row>
    <row r="35" spans="1:20" ht="26.25" x14ac:dyDescent="0.25">
      <c r="A35" s="12">
        <v>21</v>
      </c>
      <c r="B35" s="11" t="s">
        <v>38</v>
      </c>
      <c r="C35" s="38">
        <f t="shared" ref="C35:J35" si="12">-D28/C4</f>
        <v>0.52102048149478974</v>
      </c>
      <c r="D35" s="38">
        <f t="shared" si="12"/>
        <v>0.30039525691699603</v>
      </c>
      <c r="E35" s="38">
        <f t="shared" si="12"/>
        <v>7.591836734693877E-2</v>
      </c>
      <c r="F35" s="38">
        <f t="shared" si="12"/>
        <v>0.19604612850082373</v>
      </c>
      <c r="G35" s="38">
        <f t="shared" si="12"/>
        <v>0.36561743341404357</v>
      </c>
      <c r="H35" s="38">
        <f t="shared" si="12"/>
        <v>0.20633484162895924</v>
      </c>
      <c r="I35" s="38">
        <f t="shared" si="12"/>
        <v>7.4115665356541266E-2</v>
      </c>
      <c r="J35" s="38">
        <f t="shared" si="12"/>
        <v>7.7016373559733162E-2</v>
      </c>
      <c r="K35" s="38">
        <f>-L28/K4</f>
        <v>9.6160105787814074E-2</v>
      </c>
      <c r="L35" s="39">
        <f>-M28/L4</f>
        <v>0.85576566715685909</v>
      </c>
      <c r="M35" s="39">
        <f>-N28/M4</f>
        <v>0.34357682619647356</v>
      </c>
      <c r="N35" s="40" t="s">
        <v>17</v>
      </c>
      <c r="O35" s="63"/>
      <c r="P35" s="59" t="s">
        <v>43</v>
      </c>
      <c r="Q35" s="9"/>
    </row>
    <row r="36" spans="1:20" x14ac:dyDescent="0.25">
      <c r="A36" s="25">
        <v>22</v>
      </c>
      <c r="B36" s="27" t="s">
        <v>39</v>
      </c>
      <c r="C36" s="29">
        <f t="shared" ref="C36:L36" si="13">ABS(C28/C22)</f>
        <v>0.78620689655172415</v>
      </c>
      <c r="D36" s="29">
        <f t="shared" si="13"/>
        <v>0.23200000000000001</v>
      </c>
      <c r="E36" s="29">
        <f t="shared" si="13"/>
        <v>0.30936227951153322</v>
      </c>
      <c r="F36" s="29">
        <f t="shared" si="13"/>
        <v>0.17680608365019013</v>
      </c>
      <c r="G36" s="29">
        <f t="shared" si="13"/>
        <v>1.5866666666666667</v>
      </c>
      <c r="H36" s="29">
        <f t="shared" si="13"/>
        <v>3.6829268292682928</v>
      </c>
      <c r="I36" s="29">
        <f t="shared" si="13"/>
        <v>13.818181818181817</v>
      </c>
      <c r="J36" s="29">
        <f t="shared" si="13"/>
        <v>52.8</v>
      </c>
      <c r="K36" s="29">
        <f t="shared" si="13"/>
        <v>0.28603603603603606</v>
      </c>
      <c r="L36" s="29">
        <f t="shared" si="13"/>
        <v>2.5283498261567269E-2</v>
      </c>
      <c r="M36" s="29">
        <f>ABS(M28/M22)</f>
        <v>56.571428571428569</v>
      </c>
      <c r="N36" s="29">
        <f>ABS(N28/N22)</f>
        <v>1.054639175257732</v>
      </c>
      <c r="O36" s="63"/>
      <c r="P36" s="65" t="s">
        <v>44</v>
      </c>
      <c r="Q36" s="9"/>
    </row>
    <row r="37" spans="1:20" ht="18" customHeight="1" x14ac:dyDescent="0.25">
      <c r="A37" s="41">
        <v>23</v>
      </c>
      <c r="B37" s="11" t="s">
        <v>30</v>
      </c>
      <c r="C37" s="11">
        <v>1.26</v>
      </c>
      <c r="D37" s="11">
        <v>1.23</v>
      </c>
      <c r="E37" s="11">
        <v>1.28</v>
      </c>
      <c r="F37" s="42">
        <v>1.3</v>
      </c>
      <c r="G37" s="42">
        <v>1.3</v>
      </c>
      <c r="H37" s="42">
        <v>1.3</v>
      </c>
      <c r="I37" s="11">
        <v>1.29</v>
      </c>
      <c r="J37" s="11">
        <v>1.26</v>
      </c>
      <c r="K37" s="11">
        <v>1.24</v>
      </c>
      <c r="L37" s="43" t="s">
        <v>33</v>
      </c>
      <c r="M37" s="11">
        <v>1.39</v>
      </c>
      <c r="N37" s="11">
        <v>1.35</v>
      </c>
      <c r="O37" s="56"/>
      <c r="P37" s="64"/>
      <c r="Q37" s="8"/>
    </row>
    <row r="38" spans="1:20" ht="26.25" x14ac:dyDescent="0.25">
      <c r="A38" s="25">
        <v>24</v>
      </c>
      <c r="B38" s="27" t="s">
        <v>18</v>
      </c>
      <c r="C38" s="27" t="s">
        <v>0</v>
      </c>
      <c r="D38" s="27" t="s">
        <v>0</v>
      </c>
      <c r="E38" s="44">
        <v>0</v>
      </c>
      <c r="F38" s="44">
        <v>279</v>
      </c>
      <c r="G38" s="44">
        <v>88</v>
      </c>
      <c r="H38" s="44">
        <v>95</v>
      </c>
      <c r="I38" s="44">
        <v>0</v>
      </c>
      <c r="J38" s="44">
        <v>0</v>
      </c>
      <c r="K38" s="44">
        <v>0</v>
      </c>
      <c r="L38" s="44">
        <v>0</v>
      </c>
      <c r="M38" s="45" t="s">
        <v>17</v>
      </c>
      <c r="N38" s="45" t="s">
        <v>17</v>
      </c>
      <c r="O38" s="63"/>
      <c r="P38" s="63"/>
      <c r="Q38" s="8">
        <f>SUM(C38:N38)</f>
        <v>462</v>
      </c>
    </row>
    <row r="39" spans="1:20" ht="6.75" customHeight="1" x14ac:dyDescent="0.25">
      <c r="A39" s="12"/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/>
      <c r="L39" s="11"/>
      <c r="M39" s="11"/>
      <c r="N39" s="11"/>
      <c r="O39" s="63"/>
      <c r="P39" s="63"/>
      <c r="Q39" s="9"/>
    </row>
    <row r="40" spans="1:20" ht="26.25" x14ac:dyDescent="0.25">
      <c r="A40" s="25">
        <v>25</v>
      </c>
      <c r="B40" s="27" t="s">
        <v>19</v>
      </c>
      <c r="C40" s="46">
        <v>0.52</v>
      </c>
      <c r="D40" s="46">
        <v>0.53800000000000003</v>
      </c>
      <c r="E40" s="46">
        <v>0.57199999999999995</v>
      </c>
      <c r="F40" s="46">
        <v>0.58899999999999997</v>
      </c>
      <c r="G40" s="46">
        <v>0.59099999999999997</v>
      </c>
      <c r="H40" s="46">
        <v>0.59299999999999997</v>
      </c>
      <c r="I40" s="46">
        <v>0.69199999999999995</v>
      </c>
      <c r="J40" s="46">
        <v>0.71799999999999997</v>
      </c>
      <c r="K40" s="46">
        <v>0.73099999999999998</v>
      </c>
      <c r="L40" s="46">
        <v>0.67700000000000005</v>
      </c>
      <c r="M40" s="46">
        <v>0.61499999999999999</v>
      </c>
      <c r="N40" s="46">
        <v>0.60499999999999998</v>
      </c>
      <c r="O40" s="63"/>
      <c r="P40" s="65" t="s">
        <v>45</v>
      </c>
      <c r="Q40" s="9"/>
    </row>
    <row r="41" spans="1:20" ht="26.25" x14ac:dyDescent="0.25">
      <c r="A41" s="12">
        <v>26</v>
      </c>
      <c r="B41" s="11" t="s">
        <v>20</v>
      </c>
      <c r="C41" s="47">
        <f t="shared" ref="C41:L41" si="14">ABS(C12/C11)</f>
        <v>0.20601617795753288</v>
      </c>
      <c r="D41" s="47">
        <f t="shared" si="14"/>
        <v>0.60603331832507867</v>
      </c>
      <c r="E41" s="47">
        <f t="shared" si="14"/>
        <v>0.62213883677298321</v>
      </c>
      <c r="F41" s="47">
        <f t="shared" si="14"/>
        <v>0.65024630541871919</v>
      </c>
      <c r="G41" s="47">
        <f t="shared" si="14"/>
        <v>0.65370370370370368</v>
      </c>
      <c r="H41" s="47">
        <f t="shared" si="14"/>
        <v>0.72906403940886699</v>
      </c>
      <c r="I41" s="47">
        <f t="shared" si="14"/>
        <v>0.84112149532710279</v>
      </c>
      <c r="J41" s="47">
        <f t="shared" si="14"/>
        <v>0.88453285650424684</v>
      </c>
      <c r="K41" s="47">
        <f t="shared" si="14"/>
        <v>0.91118850674793217</v>
      </c>
      <c r="L41" s="47">
        <f t="shared" si="14"/>
        <v>0.28583740304510197</v>
      </c>
      <c r="M41" s="47">
        <f>ABS(M12/M11)</f>
        <v>0.61868603499504793</v>
      </c>
      <c r="N41" s="47">
        <f>ABS(N12/N11)</f>
        <v>0.59662816109896966</v>
      </c>
      <c r="O41" s="63"/>
      <c r="P41" s="66" t="s">
        <v>46</v>
      </c>
      <c r="Q41" s="9"/>
      <c r="R41" s="5"/>
    </row>
    <row r="42" spans="1:20" x14ac:dyDescent="0.25">
      <c r="A42" s="25">
        <v>27</v>
      </c>
      <c r="B42" s="27" t="s">
        <v>21</v>
      </c>
      <c r="C42" s="28">
        <v>79.400000000000006</v>
      </c>
      <c r="D42" s="28">
        <v>90.2</v>
      </c>
      <c r="E42" s="28">
        <v>113.6</v>
      </c>
      <c r="F42" s="28">
        <v>130</v>
      </c>
      <c r="G42" s="28">
        <v>137.5</v>
      </c>
      <c r="H42" s="28">
        <v>146</v>
      </c>
      <c r="I42" s="28">
        <v>175.6</v>
      </c>
      <c r="J42" s="28">
        <v>192.3</v>
      </c>
      <c r="K42" s="28">
        <v>203</v>
      </c>
      <c r="L42" s="28">
        <v>189.2</v>
      </c>
      <c r="M42" s="28">
        <v>180.2</v>
      </c>
      <c r="N42" s="28">
        <v>182.9</v>
      </c>
      <c r="O42" s="56">
        <f>((N42/C42)^(1/11))-1</f>
        <v>7.8809684923978107E-2</v>
      </c>
      <c r="P42" s="56"/>
      <c r="Q42" s="8">
        <f>SUM(C42:N42)</f>
        <v>1819.9000000000003</v>
      </c>
    </row>
    <row r="43" spans="1:20" x14ac:dyDescent="0.25">
      <c r="A43" s="25">
        <v>28</v>
      </c>
      <c r="B43" s="11" t="s">
        <v>22</v>
      </c>
      <c r="C43" s="26">
        <f>C12</f>
        <v>-81.5</v>
      </c>
      <c r="D43" s="26">
        <f t="shared" ref="D43:N43" si="15">D12</f>
        <v>-134.6</v>
      </c>
      <c r="E43" s="26">
        <f t="shared" si="15"/>
        <v>-165.8</v>
      </c>
      <c r="F43" s="26">
        <f t="shared" si="15"/>
        <v>-132</v>
      </c>
      <c r="G43" s="26">
        <f t="shared" si="15"/>
        <v>-141.19999999999999</v>
      </c>
      <c r="H43" s="26">
        <f t="shared" si="15"/>
        <v>-148</v>
      </c>
      <c r="I43" s="26">
        <f t="shared" si="15"/>
        <v>-180</v>
      </c>
      <c r="J43" s="26">
        <f t="shared" si="15"/>
        <v>-197.87</v>
      </c>
      <c r="K43" s="26">
        <f t="shared" si="15"/>
        <v>-209.3</v>
      </c>
      <c r="L43" s="26">
        <f t="shared" si="15"/>
        <v>-199</v>
      </c>
      <c r="M43" s="26">
        <f t="shared" si="15"/>
        <v>-187.4</v>
      </c>
      <c r="N43" s="26">
        <f t="shared" si="15"/>
        <v>-191.1</v>
      </c>
      <c r="O43" s="56">
        <f>((N43/C43)^(1/11))-1</f>
        <v>8.055215644238034E-2</v>
      </c>
      <c r="P43" s="56"/>
      <c r="Q43" s="8">
        <f>SUM(C43:N43)</f>
        <v>-1967.7699999999998</v>
      </c>
      <c r="R43" s="5"/>
    </row>
    <row r="44" spans="1:20" ht="26.25" x14ac:dyDescent="0.25">
      <c r="A44" s="25">
        <v>29</v>
      </c>
      <c r="B44" s="27" t="s">
        <v>24</v>
      </c>
      <c r="C44" s="36">
        <f t="shared" ref="C44:L44" si="16">ABS(C42/C43)</f>
        <v>0.97423312883435587</v>
      </c>
      <c r="D44" s="36">
        <f t="shared" si="16"/>
        <v>0.67013372956909367</v>
      </c>
      <c r="E44" s="36">
        <f t="shared" si="16"/>
        <v>0.68516284680337747</v>
      </c>
      <c r="F44" s="36">
        <f t="shared" si="16"/>
        <v>0.98484848484848486</v>
      </c>
      <c r="G44" s="36">
        <f t="shared" si="16"/>
        <v>0.97379603399433434</v>
      </c>
      <c r="H44" s="36">
        <f t="shared" si="16"/>
        <v>0.98648648648648651</v>
      </c>
      <c r="I44" s="36">
        <f t="shared" si="16"/>
        <v>0.97555555555555551</v>
      </c>
      <c r="J44" s="36">
        <f t="shared" si="16"/>
        <v>0.97185020467984029</v>
      </c>
      <c r="K44" s="36">
        <f t="shared" si="16"/>
        <v>0.96989966555183937</v>
      </c>
      <c r="L44" s="36">
        <f t="shared" si="16"/>
        <v>0.95075376884422103</v>
      </c>
      <c r="M44" s="36">
        <f>ABS(M42/M43)</f>
        <v>0.96157950907150469</v>
      </c>
      <c r="N44" s="36">
        <f>ABS(N42/N43)</f>
        <v>0.95709052851910004</v>
      </c>
      <c r="O44" s="63"/>
      <c r="P44" s="67">
        <f>ABS(Q42/Q43)</f>
        <v>0.92485402257377669</v>
      </c>
      <c r="Q44" s="9"/>
    </row>
    <row r="45" spans="1:20" x14ac:dyDescent="0.25">
      <c r="A45" s="52" t="s">
        <v>41</v>
      </c>
      <c r="B45" s="4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6"/>
      <c r="Q45" s="18"/>
    </row>
    <row r="46" spans="1:20" x14ac:dyDescent="0.25">
      <c r="A46" s="53" t="s">
        <v>23</v>
      </c>
      <c r="B46" s="4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9"/>
      <c r="Q46" s="21"/>
    </row>
    <row r="47" spans="1:20" x14ac:dyDescent="0.25">
      <c r="A47" s="54" t="s">
        <v>34</v>
      </c>
      <c r="B47" s="5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2"/>
      <c r="Q47" s="24"/>
    </row>
  </sheetData>
  <mergeCells count="2">
    <mergeCell ref="B8:J8"/>
    <mergeCell ref="A1:Q1"/>
  </mergeCells>
  <pageMargins left="0.7" right="0.7" top="0.75" bottom="0.75" header="0.3" footer="0.3"/>
  <pageSetup paperSize="17" scale="8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Gonsalves</dc:creator>
  <cp:lastModifiedBy>Esteban Camargo</cp:lastModifiedBy>
  <cp:lastPrinted>2020-02-18T22:11:17Z</cp:lastPrinted>
  <dcterms:created xsi:type="dcterms:W3CDTF">2017-07-27T19:58:10Z</dcterms:created>
  <dcterms:modified xsi:type="dcterms:W3CDTF">2020-12-03T13:07:46Z</dcterms:modified>
</cp:coreProperties>
</file>